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bloyal.sharepoint.com/Shared Documents/Published Sales Collateral/Tools/"/>
    </mc:Choice>
  </mc:AlternateContent>
  <xr:revisionPtr revIDLastSave="0" documentId="8_{26917885-0A4C-491D-B53C-AB0533F48308}" xr6:coauthVersionLast="47" xr6:coauthVersionMax="47" xr10:uidLastSave="{00000000-0000-0000-0000-000000000000}"/>
  <workbookProtection workbookAlgorithmName="SHA-512" workbookHashValue="H8GR9QUR+n9Ocrk+XDQHKmVcXk66TEyyNDQLDlJ+O3Vrs6wsFb0ZqsfcG5qWIvDn58B6vBME73WIsPImI/T7QA==" workbookSaltValue="/lURVwgA6bjsk0etHWjVwQ==" workbookSpinCount="100000" lockStructure="1"/>
  <bookViews>
    <workbookView xWindow="14303" yWindow="-98" windowWidth="28995" windowHeight="15945" xr2:uid="{00000000-000D-0000-FFFF-FFFF00000000}"/>
  </bookViews>
  <sheets>
    <sheet name="ROI Tool" sheetId="17" r:id="rId1"/>
    <sheet name="Annual Savings Chart" sheetId="14" state="hidden" r:id="rId2"/>
    <sheet name="Loyalty Sales Chart" sheetId="15" state="hidden" r:id="rId3"/>
    <sheet name="Chart Data" sheetId="12" state="hidden" r:id="rId4"/>
  </sheets>
  <definedNames>
    <definedName name="MerchantSize">#REF!</definedName>
    <definedName name="MerchantSpecial">#REF!</definedName>
    <definedName name="ProcessingModel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7" l="1"/>
  <c r="F30" i="17"/>
  <c r="F29" i="17"/>
  <c r="E30" i="17"/>
  <c r="E29" i="17"/>
  <c r="D30" i="17"/>
  <c r="D29" i="17"/>
  <c r="D12" i="17"/>
  <c r="D17" i="17" s="1"/>
  <c r="C9" i="17"/>
  <c r="E55" i="17" s="1"/>
  <c r="E54" i="17" s="1"/>
  <c r="C39" i="17"/>
  <c r="D13" i="17" l="1"/>
  <c r="D14" i="17" s="1"/>
  <c r="D52" i="17"/>
  <c r="E57" i="17"/>
  <c r="E64" i="17" s="1"/>
  <c r="D55" i="17"/>
  <c r="E12" i="17"/>
  <c r="A13" i="12"/>
  <c r="A10" i="12"/>
  <c r="A1" i="12"/>
  <c r="A9" i="12"/>
  <c r="A12" i="12"/>
  <c r="A5" i="12"/>
  <c r="E17" i="17" l="1"/>
  <c r="F54" i="17"/>
  <c r="F57" i="17" s="1"/>
  <c r="F64" i="17" s="1"/>
  <c r="G55" i="17"/>
  <c r="D54" i="17"/>
  <c r="D53" i="17"/>
  <c r="G53" i="17" s="1"/>
  <c r="G52" i="17"/>
  <c r="D18" i="17"/>
  <c r="D19" i="17" s="1"/>
  <c r="E13" i="17"/>
  <c r="E14" i="17" s="1"/>
  <c r="G54" i="17" l="1"/>
  <c r="G57" i="17" s="1"/>
  <c r="A3" i="12" s="1"/>
  <c r="D57" i="17"/>
  <c r="D64" i="17" s="1"/>
  <c r="D31" i="17"/>
  <c r="D34" i="17" s="1"/>
  <c r="E18" i="17"/>
  <c r="E19" i="17" s="1"/>
  <c r="F31" i="17"/>
  <c r="E31" i="17" l="1"/>
  <c r="F34" i="17" s="1"/>
  <c r="F43" i="17" s="1"/>
  <c r="D43" i="17" l="1"/>
  <c r="D39" i="17"/>
  <c r="D42" i="17" s="1"/>
  <c r="D70" i="17" s="1"/>
  <c r="G64" i="17"/>
  <c r="E34" i="17"/>
  <c r="E43" i="17" s="1"/>
  <c r="F39" i="17"/>
  <c r="F40" i="17" s="1"/>
  <c r="D44" i="17" l="1"/>
  <c r="D63" i="17" s="1"/>
  <c r="C69" i="17" s="1"/>
  <c r="G43" i="17"/>
  <c r="D40" i="17"/>
  <c r="E39" i="17"/>
  <c r="E40" i="17" s="1"/>
  <c r="G34" i="17"/>
  <c r="F42" i="17"/>
  <c r="F44" i="17" s="1"/>
  <c r="D68" i="17" l="1"/>
  <c r="D66" i="17"/>
  <c r="G39" i="17"/>
  <c r="G40" i="17" s="1"/>
  <c r="F70" i="17"/>
  <c r="F63" i="17"/>
  <c r="F68" i="17" s="1"/>
  <c r="E42" i="17"/>
  <c r="E44" i="17" s="1"/>
  <c r="F66" i="17" l="1"/>
  <c r="G42" i="17"/>
  <c r="G44" i="17" s="1"/>
  <c r="E70" i="17"/>
  <c r="E63" i="17"/>
  <c r="G63" i="17" l="1"/>
  <c r="G68" i="17" s="1"/>
  <c r="E68" i="17"/>
  <c r="E66" i="17"/>
  <c r="G66" i="17" s="1"/>
  <c r="G70" i="17"/>
  <c r="A7" i="12"/>
  <c r="A8" i="12"/>
  <c r="A2" i="12" l="1"/>
  <c r="A4" i="12"/>
</calcChain>
</file>

<file path=xl/sharedStrings.xml><?xml version="1.0" encoding="utf-8"?>
<sst xmlns="http://schemas.openxmlformats.org/spreadsheetml/2006/main" count="115" uniqueCount="94">
  <si>
    <t>Return on Investment (ROI) Calculator</t>
  </si>
  <si>
    <t>1. Sales Premises</t>
  </si>
  <si>
    <t>Specific Data Estimates</t>
  </si>
  <si>
    <t>Monthly Estimates</t>
  </si>
  <si>
    <t>Annual Estimates</t>
  </si>
  <si>
    <t>Notes</t>
  </si>
  <si>
    <t>General Variables</t>
  </si>
  <si>
    <t>Total number of Stores</t>
  </si>
  <si>
    <t>This is the total number of Stores you operate</t>
  </si>
  <si>
    <t>Average POS Devices per Store</t>
  </si>
  <si>
    <t>This is the average number of Point of Sale (POS) systems per Store</t>
  </si>
  <si>
    <t>Total POS Devices</t>
  </si>
  <si>
    <t>This is the total number of POS devices across all your Stores</t>
  </si>
  <si>
    <t>Sales per Store</t>
  </si>
  <si>
    <t>Average Monthly Sales per Store</t>
  </si>
  <si>
    <t xml:space="preserve">This is the average sales per Store in a month </t>
  </si>
  <si>
    <t>Cost of Goods Sold (COGS)</t>
  </si>
  <si>
    <t>This is your average direct Cost of Goods Sold (COGS) as a % of sales. Please exclude all other expenses such as marketing or G&amp;A.</t>
  </si>
  <si>
    <t>Gross profits per Store</t>
  </si>
  <si>
    <t>Core</t>
  </si>
  <si>
    <t>Pro</t>
  </si>
  <si>
    <t>Marketer</t>
  </si>
  <si>
    <t>Total Sales</t>
  </si>
  <si>
    <t>Activation</t>
  </si>
  <si>
    <t>Total sales</t>
  </si>
  <si>
    <t>Sales across all stores</t>
  </si>
  <si>
    <t>Monthly- per device</t>
  </si>
  <si>
    <t>Total cost of goods sold (COGS)</t>
  </si>
  <si>
    <t>Online Order Fee</t>
  </si>
  <si>
    <t>Total gross profits</t>
  </si>
  <si>
    <t>Gross profit across all stores</t>
  </si>
  <si>
    <t>Consulting</t>
  </si>
  <si>
    <t>Metere Usage</t>
  </si>
  <si>
    <t>2. bLoyal Increase in Sales</t>
  </si>
  <si>
    <t>Year 1</t>
  </si>
  <si>
    <t>Year 2</t>
  </si>
  <si>
    <t>Year 3</t>
  </si>
  <si>
    <t>Aggregate Figures</t>
  </si>
  <si>
    <t>% of total Customers in the Loyalty Program</t>
  </si>
  <si>
    <t>Loyalty Program Customers</t>
  </si>
  <si>
    <t>Estimated % of your total customer base touched by any of your loyalty program activities.</t>
  </si>
  <si>
    <t>Impact on sales</t>
  </si>
  <si>
    <t>% increase in Customer retention</t>
  </si>
  <si>
    <t>% Increase in Transaction Frequency</t>
  </si>
  <si>
    <t>Customers in your loyalty program multiplied by the increase in transaction frequency</t>
  </si>
  <si>
    <t>Transaction Frequency</t>
  </si>
  <si>
    <t>% Increase in the Average Ticket Value</t>
  </si>
  <si>
    <t>Customers in your loyalty program multiplied by the increase in $ per transaction</t>
  </si>
  <si>
    <t>Increase in $ per Transaction</t>
  </si>
  <si>
    <t>Total impact on sales</t>
  </si>
  <si>
    <t>Average amount of loyaty benefits granted</t>
  </si>
  <si>
    <t>Breakage</t>
  </si>
  <si>
    <t>Increase in Sales</t>
  </si>
  <si>
    <t>Increase in sales is the product of your annual sales by the yearly impact on sales</t>
  </si>
  <si>
    <t>Costs of your Loyalty Program Benefits</t>
  </si>
  <si>
    <t>% Average amount of loyaty benefits granted</t>
  </si>
  <si>
    <t>Estimated average nominal costs due to loyalty benefits including marketing, promotions, discounts, points, etc.</t>
  </si>
  <si>
    <t>% Breakage</t>
  </si>
  <si>
    <t>Breakage is the amount of benefits that will not be claimed by customers</t>
  </si>
  <si>
    <t>Estimated benefits claimed within your Loyalty Program</t>
  </si>
  <si>
    <t>Increased sales multiplied by the estimated benefits claimed percentage.</t>
  </si>
  <si>
    <t>Loyalty Strategy - Net increase in sales</t>
  </si>
  <si>
    <t>Net increase in sales due to bLoyal solution</t>
  </si>
  <si>
    <t>Loyalty Strategy - Net increase in gross profits</t>
  </si>
  <si>
    <t>Net increase in gross profits due to bLoyal solution</t>
  </si>
  <si>
    <t>3. bLoyal Investment</t>
  </si>
  <si>
    <t xml:space="preserve">    bLoyal Edition </t>
  </si>
  <si>
    <t>Our loyalty solution is available in several "Editions", choose whichever works best for your business</t>
  </si>
  <si>
    <t>Click here to learn more about each edition</t>
  </si>
  <si>
    <t>bLoyal Investment</t>
  </si>
  <si>
    <t xml:space="preserve">Activation </t>
  </si>
  <si>
    <t>Set-up costs of bLoyal solution</t>
  </si>
  <si>
    <t>Estimated additional consulting services to support your deployment</t>
  </si>
  <si>
    <t>Metered Usage</t>
  </si>
  <si>
    <t>Variable cost based on your actual use of metered items such as email, text and click &amp; collect orders amongst others</t>
  </si>
  <si>
    <t>Per Device Subscriptions</t>
  </si>
  <si>
    <t>Costs associated with quantity of POS devices using bLoyal</t>
  </si>
  <si>
    <t>bLoyal Investment &amp; Subscription</t>
  </si>
  <si>
    <t>Total costs associated with bLoyal solution</t>
  </si>
  <si>
    <t>4. Increase your Profits</t>
  </si>
  <si>
    <t>Results or Aggregate Figures</t>
  </si>
  <si>
    <t>Increased Profits with bLoyal</t>
  </si>
  <si>
    <t>Net increase in gross profits</t>
  </si>
  <si>
    <t>From the net increase in sales as calculated above</t>
  </si>
  <si>
    <t>bLoyal costs</t>
  </si>
  <si>
    <t>From the bLoyal investment &amp; membership as calculated above</t>
  </si>
  <si>
    <t>Net Cash Flow</t>
  </si>
  <si>
    <t>Net increase in gross profits minus bloyal costs</t>
  </si>
  <si>
    <t>Return on Investment (ROI)</t>
  </si>
  <si>
    <t>Ratio between net increase in gross profits and bLoyal costs, expressed as a percentage.</t>
  </si>
  <si>
    <t>Payback Period (in Months)</t>
  </si>
  <si>
    <t>Months it will take to recover investment in your bLoyal solution from the time you go live including 3 months ramp-up</t>
  </si>
  <si>
    <t>bLoyal cost as a % of the net increase in sales</t>
  </si>
  <si>
    <t>Net increase in sales expressed as a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</si>
</sst>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&quot;$&quot;* #,##0_);_(&quot;$&quot;* \(#,##0\);_(&quot;$&quot;* &quot;-&quot;??_);_(@_)"/>
    <numFmt numFmtId="167" formatCode="_(* #,##0_);_(* \(#,##0\);_(* &quot;-&quot;??_);_(@_)"/>
    <numFmt numFmtId="168" formatCode="_(&quot;$&quot;* #,##0_);_(&quot;$&quot;* \(#,##0\);_(&quot;$&quot;* &quot;-&quot;?_);_(@_)"/>
    <numFmt numFmtId="169" formatCode="&quot;$&quot;#,##0"/>
    <numFmt numFmtId="170" formatCode="&quot;Increased Sales over Three Years: &quot;&quot;$&quot;#,#00"/>
    <numFmt numFmtId="171" formatCode="&quot;Payment Processing Savings over Three Years: &quot;&quot;$&quot;#,#00"/>
    <numFmt numFmtId="172" formatCode="&quot;Increased Profits over Three Years: &quot;&quot;$&quot;#,#00"/>
    <numFmt numFmtId="173" formatCode="[&lt;0]&quot;Annual Savings with EVT Loyalty Essentials: &quot;\-&quot;$&quot;#,#00;[&gt;0]&quot;Annual Savings with EVT Loyalty Essentials: &quot;&quot;$&quot;#,#00"/>
    <numFmt numFmtId="174" formatCode="_(&quot;$&quot;* #,##0.0_);_(&quot;$&quot;* \(#,##0.0\);_(&quot;$&quot;* &quot;-&quot;?_);_(@_)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rgb="FFFFFFFF"/>
      <name val="Roboto"/>
    </font>
    <font>
      <b/>
      <sz val="14"/>
      <color theme="0"/>
      <name val="Roboto"/>
    </font>
    <font>
      <sz val="8"/>
      <name val="Roboto"/>
    </font>
    <font>
      <sz val="10"/>
      <color indexed="18"/>
      <name val="Roboto"/>
    </font>
    <font>
      <b/>
      <sz val="12"/>
      <color indexed="9"/>
      <name val="Roboto"/>
    </font>
    <font>
      <b/>
      <sz val="8"/>
      <color indexed="9"/>
      <name val="Roboto"/>
    </font>
    <font>
      <sz val="8"/>
      <color indexed="8"/>
      <name val="Roboto"/>
    </font>
    <font>
      <b/>
      <u/>
      <sz val="8"/>
      <name val="Roboto"/>
    </font>
    <font>
      <b/>
      <sz val="8"/>
      <name val="Roboto"/>
    </font>
    <font>
      <b/>
      <sz val="8"/>
      <color indexed="8"/>
      <name val="Roboto"/>
    </font>
    <font>
      <sz val="10"/>
      <name val="Roboto"/>
    </font>
    <font>
      <u/>
      <sz val="10"/>
      <color theme="10"/>
      <name val="Arial"/>
      <family val="2"/>
    </font>
    <font>
      <u/>
      <sz val="8"/>
      <color theme="10"/>
      <name val="Roboto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C13D"/>
        <bgColor indexed="64"/>
      </patternFill>
    </fill>
    <fill>
      <patternFill patternType="solid">
        <fgColor rgb="FFEFF6E2"/>
        <bgColor indexed="64"/>
      </patternFill>
    </fill>
    <fill>
      <patternFill patternType="solid">
        <fgColor rgb="FFD5D5D5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9"/>
      </left>
      <right style="thin">
        <color indexed="9"/>
      </right>
      <top style="thin">
        <color rgb="FF000000"/>
      </top>
      <bottom/>
      <diagonal/>
    </border>
    <border>
      <left style="thin">
        <color indexed="9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9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0">
    <xf numFmtId="0" fontId="0" fillId="0" borderId="0" xfId="0"/>
    <xf numFmtId="0" fontId="2" fillId="2" borderId="0" xfId="0" applyFont="1" applyFill="1" applyAlignment="1">
      <alignment horizontal="left" indent="1"/>
    </xf>
    <xf numFmtId="170" fontId="0" fillId="0" borderId="0" xfId="0" applyNumberFormat="1" applyAlignment="1">
      <alignment horizontal="left"/>
    </xf>
    <xf numFmtId="171" fontId="0" fillId="0" borderId="0" xfId="0" applyNumberFormat="1" applyAlignment="1">
      <alignment horizontal="left"/>
    </xf>
    <xf numFmtId="172" fontId="0" fillId="0" borderId="0" xfId="0" applyNumberFormat="1" applyAlignment="1">
      <alignment horizontal="left"/>
    </xf>
    <xf numFmtId="173" fontId="0" fillId="0" borderId="0" xfId="0" applyNumberFormat="1" applyAlignment="1">
      <alignment horizontal="left"/>
    </xf>
    <xf numFmtId="169" fontId="0" fillId="0" borderId="0" xfId="0" applyNumberFormat="1"/>
    <xf numFmtId="0" fontId="1" fillId="0" borderId="0" xfId="0" applyFont="1"/>
    <xf numFmtId="44" fontId="0" fillId="0" borderId="0" xfId="2" applyFont="1"/>
    <xf numFmtId="0" fontId="6" fillId="7" borderId="0" xfId="0" applyFont="1" applyFill="1"/>
    <xf numFmtId="166" fontId="6" fillId="7" borderId="0" xfId="2" applyNumberFormat="1" applyFont="1" applyFill="1" applyBorder="1" applyProtection="1"/>
    <xf numFmtId="166" fontId="6" fillId="7" borderId="1" xfId="2" applyNumberFormat="1" applyFont="1" applyFill="1" applyBorder="1" applyProtection="1"/>
    <xf numFmtId="167" fontId="6" fillId="7" borderId="0" xfId="1" applyNumberFormat="1" applyFont="1" applyFill="1" applyBorder="1" applyProtection="1"/>
    <xf numFmtId="164" fontId="6" fillId="7" borderId="0" xfId="3" applyNumberFormat="1" applyFont="1" applyFill="1" applyBorder="1" applyProtection="1"/>
    <xf numFmtId="164" fontId="6" fillId="7" borderId="1" xfId="3" applyNumberFormat="1" applyFont="1" applyFill="1" applyBorder="1" applyProtection="1"/>
    <xf numFmtId="9" fontId="6" fillId="7" borderId="0" xfId="3" applyFont="1" applyFill="1" applyBorder="1" applyProtection="1"/>
    <xf numFmtId="0" fontId="6" fillId="7" borderId="0" xfId="0" applyFont="1" applyFill="1" applyAlignment="1">
      <alignment horizontal="left"/>
    </xf>
    <xf numFmtId="0" fontId="6" fillId="7" borderId="0" xfId="0" applyFont="1" applyFill="1" applyAlignment="1">
      <alignment horizontal="right"/>
    </xf>
    <xf numFmtId="6" fontId="0" fillId="0" borderId="0" xfId="0" applyNumberFormat="1"/>
    <xf numFmtId="9" fontId="0" fillId="0" borderId="0" xfId="0" applyNumberFormat="1"/>
    <xf numFmtId="8" fontId="0" fillId="0" borderId="0" xfId="0" applyNumberFormat="1"/>
    <xf numFmtId="9" fontId="0" fillId="0" borderId="0" xfId="3" applyFont="1"/>
    <xf numFmtId="44" fontId="0" fillId="0" borderId="0" xfId="0" applyNumberFormat="1"/>
    <xf numFmtId="167" fontId="10" fillId="3" borderId="2" xfId="1" applyNumberFormat="1" applyFont="1" applyFill="1" applyBorder="1" applyAlignment="1" applyProtection="1">
      <alignment horizontal="right" vertical="center"/>
      <protection locked="0" hidden="1"/>
    </xf>
    <xf numFmtId="166" fontId="10" fillId="3" borderId="2" xfId="2" applyNumberFormat="1" applyFont="1" applyFill="1" applyBorder="1" applyAlignment="1" applyProtection="1">
      <alignment horizontal="right" vertical="center"/>
      <protection locked="0" hidden="1"/>
    </xf>
    <xf numFmtId="164" fontId="10" fillId="3" borderId="2" xfId="3" applyNumberFormat="1" applyFont="1" applyFill="1" applyBorder="1" applyAlignment="1" applyProtection="1">
      <alignment horizontal="right" vertical="center"/>
      <protection locked="0" hidden="1"/>
    </xf>
    <xf numFmtId="164" fontId="3" fillId="3" borderId="2" xfId="3" applyNumberFormat="1" applyFont="1" applyFill="1" applyBorder="1" applyAlignment="1" applyProtection="1">
      <alignment horizontal="right" vertical="center"/>
      <protection locked="0" hidden="1"/>
    </xf>
    <xf numFmtId="167" fontId="13" fillId="3" borderId="2" xfId="1" applyNumberFormat="1" applyFont="1" applyFill="1" applyBorder="1" applyAlignment="1" applyProtection="1">
      <alignment horizontal="right" vertical="center"/>
      <protection locked="0" hidden="1"/>
    </xf>
    <xf numFmtId="0" fontId="8" fillId="4" borderId="5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165" fontId="9" fillId="4" borderId="9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/>
    <xf numFmtId="0" fontId="6" fillId="6" borderId="11" xfId="0" applyFont="1" applyFill="1" applyBorder="1"/>
    <xf numFmtId="0" fontId="11" fillId="5" borderId="10" xfId="0" applyFont="1" applyFill="1" applyBorder="1"/>
    <xf numFmtId="0" fontId="6" fillId="5" borderId="10" xfId="0" applyFont="1" applyFill="1" applyBorder="1" applyAlignment="1">
      <alignment horizontal="left" indent="1"/>
    </xf>
    <xf numFmtId="174" fontId="6" fillId="7" borderId="0" xfId="0" applyNumberFormat="1" applyFont="1" applyFill="1"/>
    <xf numFmtId="0" fontId="14" fillId="6" borderId="11" xfId="0" applyFont="1" applyFill="1" applyBorder="1"/>
    <xf numFmtId="168" fontId="6" fillId="7" borderId="0" xfId="0" applyNumberFormat="1" applyFont="1" applyFill="1"/>
    <xf numFmtId="166" fontId="6" fillId="7" borderId="0" xfId="0" applyNumberFormat="1" applyFont="1" applyFill="1"/>
    <xf numFmtId="0" fontId="12" fillId="5" borderId="10" xfId="0" applyFont="1" applyFill="1" applyBorder="1" applyAlignment="1">
      <alignment horizontal="left"/>
    </xf>
    <xf numFmtId="167" fontId="12" fillId="5" borderId="10" xfId="0" applyNumberFormat="1" applyFont="1" applyFill="1" applyBorder="1"/>
    <xf numFmtId="0" fontId="12" fillId="5" borderId="10" xfId="0" applyFont="1" applyFill="1" applyBorder="1"/>
    <xf numFmtId="167" fontId="6" fillId="5" borderId="10" xfId="0" applyNumberFormat="1" applyFont="1" applyFill="1" applyBorder="1"/>
    <xf numFmtId="0" fontId="16" fillId="6" borderId="11" xfId="4" applyFont="1" applyFill="1" applyBorder="1" applyProtection="1"/>
    <xf numFmtId="0" fontId="6" fillId="5" borderId="10" xfId="0" applyFont="1" applyFill="1" applyBorder="1" applyAlignment="1">
      <alignment horizontal="left" indent="2"/>
    </xf>
    <xf numFmtId="0" fontId="14" fillId="5" borderId="10" xfId="0" applyFont="1" applyFill="1" applyBorder="1"/>
    <xf numFmtId="0" fontId="12" fillId="5" borderId="12" xfId="0" applyFont="1" applyFill="1" applyBorder="1" applyAlignment="1">
      <alignment horizontal="left"/>
    </xf>
    <xf numFmtId="0" fontId="14" fillId="7" borderId="13" xfId="0" applyFont="1" applyFill="1" applyBorder="1"/>
    <xf numFmtId="164" fontId="6" fillId="7" borderId="13" xfId="3" applyNumberFormat="1" applyFont="1" applyFill="1" applyBorder="1" applyProtection="1"/>
    <xf numFmtId="0" fontId="6" fillId="6" borderId="14" xfId="0" applyFont="1" applyFill="1" applyBorder="1"/>
    <xf numFmtId="0" fontId="6" fillId="5" borderId="12" xfId="0" applyFont="1" applyFill="1" applyBorder="1" applyAlignment="1">
      <alignment horizontal="left" indent="1"/>
    </xf>
    <xf numFmtId="44" fontId="6" fillId="2" borderId="13" xfId="2" applyFont="1" applyFill="1" applyBorder="1" applyProtection="1"/>
    <xf numFmtId="44" fontId="6" fillId="2" borderId="13" xfId="0" applyNumberFormat="1" applyFont="1" applyFill="1" applyBorder="1"/>
    <xf numFmtId="0" fontId="6" fillId="5" borderId="12" xfId="0" applyFont="1" applyFill="1" applyBorder="1"/>
    <xf numFmtId="0" fontId="6" fillId="7" borderId="13" xfId="0" applyFont="1" applyFill="1" applyBorder="1"/>
    <xf numFmtId="0" fontId="14" fillId="7" borderId="0" xfId="0" applyFont="1" applyFill="1"/>
    <xf numFmtId="0" fontId="14" fillId="5" borderId="12" xfId="0" applyFont="1" applyFill="1" applyBorder="1"/>
    <xf numFmtId="0" fontId="14" fillId="6" borderId="14" xfId="0" applyFont="1" applyFill="1" applyBorder="1"/>
    <xf numFmtId="166" fontId="12" fillId="8" borderId="1" xfId="2" applyNumberFormat="1" applyFont="1" applyFill="1" applyBorder="1" applyProtection="1"/>
    <xf numFmtId="166" fontId="12" fillId="8" borderId="4" xfId="2" applyNumberFormat="1" applyFont="1" applyFill="1" applyBorder="1" applyProtection="1"/>
    <xf numFmtId="166" fontId="12" fillId="8" borderId="3" xfId="2" applyNumberFormat="1" applyFont="1" applyFill="1" applyBorder="1" applyProtection="1"/>
    <xf numFmtId="0" fontId="4" fillId="0" borderId="0" xfId="0" applyFont="1" applyAlignment="1">
      <alignment horizontal="center"/>
    </xf>
    <xf numFmtId="166" fontId="10" fillId="7" borderId="0" xfId="2" applyNumberFormat="1" applyFont="1" applyFill="1" applyBorder="1" applyAlignment="1" applyProtection="1">
      <alignment horizontal="right" vertical="center"/>
      <protection hidden="1"/>
    </xf>
    <xf numFmtId="166" fontId="10" fillId="7" borderId="2" xfId="2" applyNumberFormat="1" applyFont="1" applyFill="1" applyBorder="1" applyAlignment="1" applyProtection="1">
      <alignment horizontal="right" vertical="center"/>
      <protection hidden="1"/>
    </xf>
    <xf numFmtId="0" fontId="7" fillId="7" borderId="0" xfId="0" applyFont="1" applyFill="1" applyAlignment="1">
      <alignment horizontal="center" vertical="center"/>
    </xf>
    <xf numFmtId="0" fontId="5" fillId="4" borderId="15" xfId="0" applyFont="1" applyFill="1" applyBorder="1" applyAlignment="1">
      <alignment horizontal="left" wrapText="1"/>
    </xf>
    <xf numFmtId="0" fontId="5" fillId="4" borderId="15" xfId="0" applyFont="1" applyFill="1" applyBorder="1" applyAlignment="1">
      <alignment horizontal="left"/>
    </xf>
    <xf numFmtId="0" fontId="4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9F9F9"/>
      <color rgb="FFF4F4F5"/>
      <color rgb="FFD5D5D5"/>
      <color rgb="FF333333"/>
      <color rgb="FFEFF6E2"/>
      <color rgb="FFBCD987"/>
      <color rgb="FF92C1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Data'!$A$1</c:f>
          <c:strCache>
            <c:ptCount val="1"/>
            <c:pt idx="0">
              <c:v>#REF!</c:v>
            </c:pt>
          </c:strCache>
        </c:strRef>
      </c:tx>
      <c:overlay val="0"/>
      <c:txPr>
        <a:bodyPr/>
        <a:lstStyle/>
        <a:p>
          <a:pPr>
            <a:defRPr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ysClr val="window" lastClr="FFFFFF">
            <a:lumMod val="95000"/>
            <a:alpha val="25000"/>
          </a:sysClr>
        </a:solidFill>
        <a:ln>
          <a:noFill/>
        </a:ln>
      </c:spPr>
    </c:floor>
    <c:sideWall>
      <c:thickness val="0"/>
      <c:spPr>
        <a:solidFill>
          <a:sysClr val="window" lastClr="FFFFFF">
            <a:lumMod val="95000"/>
            <a:alpha val="25000"/>
          </a:sysClr>
        </a:solidFill>
        <a:ln w="25400">
          <a:noFill/>
        </a:ln>
      </c:spPr>
    </c:sideWall>
    <c:backWall>
      <c:thickness val="0"/>
      <c:spPr>
        <a:solidFill>
          <a:sysClr val="window" lastClr="FFFFFF">
            <a:lumMod val="95000"/>
            <a:alpha val="25000"/>
          </a:sysClr>
        </a:solidFill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Current Cost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\$#,##0" sourceLinked="0"/>
            <c:spPr>
              <a:noFill/>
              <a:ln>
                <a:noFill/>
              </a:ln>
              <a:effectLst/>
            </c:spPr>
            <c:txPr>
              <a:bodyPr anchor="t" anchorCtr="1"/>
              <a:lstStyle/>
              <a:p>
                <a:pPr>
                  <a:defRPr sz="18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Cost Analysis</c:v>
              </c:pt>
            </c:str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C-4283-A837-BE2664B76B8B}"/>
            </c:ext>
          </c:extLst>
        </c:ser>
        <c:ser>
          <c:idx val="1"/>
          <c:order val="1"/>
          <c:tx>
            <c:v>EVT Cost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\$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Cost Analysis</c:v>
              </c:pt>
            </c:str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6C-4283-A837-BE2664B76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9778992"/>
        <c:axId val="1"/>
        <c:axId val="0"/>
      </c:bar3DChart>
      <c:catAx>
        <c:axId val="399778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_(\$* #,##0_);_(\$* \(#,##0\);_(\$* &quot;-&quot;_);_(@_)" sourceLinked="0"/>
        <c:majorTickMark val="none"/>
        <c:minorTickMark val="none"/>
        <c:tickLblPos val="nextTo"/>
        <c:spPr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txPr>
          <a:bodyPr/>
          <a:lstStyle/>
          <a:p>
            <a:pPr>
              <a:defRPr b="0" cap="none" spc="0">
                <a:ln w="12700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defRPr>
            </a:pPr>
            <a:endParaRPr lang="en-US"/>
          </a:p>
        </c:txPr>
        <c:crossAx val="399778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409691629955949"/>
          <c:y val="0.16524908869987848"/>
          <c:w val="0.13832599118942732"/>
          <c:h val="8.3839611178614826E-2"/>
        </c:manualLayout>
      </c:layout>
      <c:overlay val="1"/>
      <c:txPr>
        <a:bodyPr/>
        <a:lstStyle/>
        <a:p>
          <a:pPr>
            <a:defRPr sz="1200" b="0" cap="none" spc="0">
              <a:ln w="952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rgbClr val="139CD2"/>
        </a:gs>
        <a:gs pos="100000">
          <a:srgbClr val="0A476C"/>
        </a:gs>
      </a:gsLst>
      <a:lin ang="5400000" scaled="0"/>
    </a:gradFill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'Chart Data'!$A$2</c:f>
          <c:strCache>
            <c:ptCount val="1"/>
            <c:pt idx="0">
              <c:v>Increased Sales over Three Years: $8,741,250</c:v>
            </c:pt>
          </c:strCache>
        </c:strRef>
      </c:tx>
      <c:overlay val="0"/>
      <c:txPr>
        <a:bodyPr/>
        <a:lstStyle/>
        <a:p>
          <a:pPr>
            <a:defRPr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ysClr val="window" lastClr="FFFFFF">
            <a:lumMod val="95000"/>
            <a:alpha val="25000"/>
          </a:sysClr>
        </a:solidFill>
        <a:ln>
          <a:noFill/>
        </a:ln>
      </c:spPr>
    </c:floor>
    <c:sideWall>
      <c:thickness val="0"/>
      <c:spPr>
        <a:solidFill>
          <a:sysClr val="window" lastClr="FFFFFF">
            <a:lumMod val="95000"/>
            <a:alpha val="25000"/>
          </a:sysClr>
        </a:solidFill>
      </c:spPr>
    </c:sideWall>
    <c:backWall>
      <c:thickness val="0"/>
      <c:spPr>
        <a:solidFill>
          <a:sysClr val="window" lastClr="FFFFFF">
            <a:lumMod val="95000"/>
            <a:alpha val="25000"/>
          </a:sysClr>
        </a:solidFill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Current Sales Revenue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Lit>
              <c:ptCount val="3"/>
              <c:pt idx="0">
                <c:v>Year 1</c:v>
              </c:pt>
              <c:pt idx="1">
                <c:v>Year 2</c:v>
              </c:pt>
              <c:pt idx="2">
                <c:v>Year 3</c:v>
              </c:pt>
            </c:strLit>
          </c:cat>
          <c:val>
            <c:numRef>
              <c:f>('ROI Tool'!$E$17,'ROI Tool'!$E$17,'ROI Tool'!$E$17)</c:f>
              <c:numCache>
                <c:formatCode>_("$"* #,##0_);_("$"* \(#,##0\);_("$"* "-"??_);_(@_)</c:formatCode>
                <c:ptCount val="3"/>
                <c:pt idx="0">
                  <c:v>18000000</c:v>
                </c:pt>
                <c:pt idx="1">
                  <c:v>18000000</c:v>
                </c:pt>
                <c:pt idx="2">
                  <c:v>18000000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3-49AB-A313-2455D0EB6F54}"/>
            </c:ext>
          </c:extLst>
        </c:ser>
        <c:ser>
          <c:idx val="1"/>
          <c:order val="1"/>
          <c:tx>
            <c:v>Loyalty Sales Increase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\$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Year 1</c:v>
              </c:pt>
              <c:pt idx="1">
                <c:v>Year 2</c:v>
              </c:pt>
              <c:pt idx="2">
                <c:v>Year 3</c:v>
              </c:pt>
            </c:strLit>
          </c:cat>
          <c:val>
            <c:numRef>
              <c:f>'ROI Tool'!$D$42:$F$42</c:f>
              <c:numCache>
                <c:formatCode>_("$"* #,##0_);_("$"* \(#,##0\);_("$"* "-"??_);_(@_)</c:formatCode>
                <c:ptCount val="3"/>
                <c:pt idx="0">
                  <c:v>874125</c:v>
                </c:pt>
                <c:pt idx="1">
                  <c:v>2622375</c:v>
                </c:pt>
                <c:pt idx="2">
                  <c:v>5244750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3-49AB-A313-2455D0EB6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99780656"/>
        <c:axId val="1"/>
        <c:axId val="0"/>
      </c:bar3DChart>
      <c:catAx>
        <c:axId val="39978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0" cap="none" spc="0">
                <a:ln w="952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0" cap="none" spc="0">
                <a:ln w="952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defRPr>
            </a:pPr>
            <a:endParaRPr lang="en-US"/>
          </a:p>
        </c:txPr>
        <c:crossAx val="399780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352422907488987"/>
          <c:y val="0.24301336573511542"/>
          <c:w val="0.16916299559471365"/>
          <c:h val="8.991494532199272E-2"/>
        </c:manualLayout>
      </c:layout>
      <c:overlay val="1"/>
      <c:txPr>
        <a:bodyPr/>
        <a:lstStyle/>
        <a:p>
          <a:pPr>
            <a:defRPr sz="1200" b="0" cap="none" spc="0">
              <a:ln w="952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rgbClr val="139CD2"/>
        </a:gs>
        <a:gs pos="100000">
          <a:srgbClr val="0A476C"/>
        </a:gs>
      </a:gsLst>
      <a:lin ang="5400000" scaled="0"/>
    </a:gradFill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1485900</xdr:colOff>
      <xdr:row>1</xdr:row>
      <xdr:rowOff>533400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B19530-61EA-46CB-9455-F6C1B6A23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590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5405438" cy="39195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67E694-4F2E-40FF-A259-D75D3407D7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405438" cy="39195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249644-3F98-43E3-86AA-A3DBC1631AD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loyal.com/our-solu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8D79E-B8A0-4039-9303-486BC095FCE4}">
  <dimension ref="B2:O81"/>
  <sheetViews>
    <sheetView showGridLines="0" tabSelected="1" topLeftCell="A25" workbookViewId="0">
      <selection activeCell="C49" sqref="C49"/>
    </sheetView>
  </sheetViews>
  <sheetFormatPr defaultRowHeight="13.15"/>
  <cols>
    <col min="1" max="1" width="3.7109375" customWidth="1"/>
    <col min="2" max="2" width="42" bestFit="1" customWidth="1"/>
    <col min="3" max="3" width="9.42578125" bestFit="1" customWidth="1"/>
    <col min="4" max="4" width="11.140625" bestFit="1" customWidth="1"/>
    <col min="5" max="5" width="14.28515625" bestFit="1" customWidth="1"/>
    <col min="6" max="6" width="11.85546875" bestFit="1" customWidth="1"/>
    <col min="7" max="7" width="13.28515625" bestFit="1" customWidth="1"/>
    <col min="8" max="8" width="96.42578125" bestFit="1" customWidth="1"/>
    <col min="12" max="12" width="31.5703125" hidden="1" customWidth="1"/>
    <col min="13" max="13" width="7.85546875" hidden="1" customWidth="1"/>
    <col min="14" max="14" width="8.85546875" hidden="1" customWidth="1"/>
    <col min="15" max="15" width="10.42578125" hidden="1" customWidth="1"/>
  </cols>
  <sheetData>
    <row r="2" spans="2:15" ht="62.25" customHeight="1">
      <c r="B2" s="67" t="s">
        <v>0</v>
      </c>
      <c r="C2" s="68"/>
      <c r="D2" s="68"/>
      <c r="E2" s="68"/>
      <c r="F2" s="68"/>
      <c r="G2" s="68"/>
      <c r="H2" s="68"/>
    </row>
    <row r="3" spans="2:15" ht="5.25" customHeight="1">
      <c r="B3" s="9"/>
      <c r="C3" s="9"/>
      <c r="D3" s="16"/>
      <c r="E3" s="17"/>
      <c r="F3" s="66"/>
      <c r="G3" s="66"/>
      <c r="H3" s="9"/>
    </row>
    <row r="4" spans="2:15" ht="20.45">
      <c r="B4" s="28" t="s">
        <v>1</v>
      </c>
      <c r="C4" s="29" t="s">
        <v>2</v>
      </c>
      <c r="D4" s="30" t="s">
        <v>3</v>
      </c>
      <c r="E4" s="30" t="s">
        <v>4</v>
      </c>
      <c r="F4" s="30"/>
      <c r="G4" s="31"/>
      <c r="H4" s="32" t="s">
        <v>5</v>
      </c>
    </row>
    <row r="5" spans="2:15" ht="14.45">
      <c r="B5" s="33"/>
      <c r="C5" s="9"/>
      <c r="D5" s="9"/>
      <c r="E5" s="9"/>
      <c r="F5" s="9"/>
      <c r="G5" s="9"/>
      <c r="H5" s="34"/>
      <c r="L5" s="69"/>
      <c r="M5" s="69"/>
    </row>
    <row r="6" spans="2:15">
      <c r="B6" s="35" t="s">
        <v>6</v>
      </c>
      <c r="C6" s="9"/>
      <c r="D6" s="9"/>
      <c r="E6" s="9"/>
      <c r="F6" s="9"/>
      <c r="G6" s="9"/>
      <c r="H6" s="34"/>
    </row>
    <row r="7" spans="2:15" ht="14.45">
      <c r="B7" s="36" t="s">
        <v>7</v>
      </c>
      <c r="C7" s="23">
        <v>5</v>
      </c>
      <c r="D7" s="9"/>
      <c r="E7" s="9"/>
      <c r="F7" s="9"/>
      <c r="G7" s="9"/>
      <c r="H7" s="34" t="s">
        <v>8</v>
      </c>
      <c r="K7" s="69"/>
      <c r="L7" s="69"/>
    </row>
    <row r="8" spans="2:15" ht="14.45">
      <c r="B8" s="36" t="s">
        <v>9</v>
      </c>
      <c r="C8" s="23">
        <v>2</v>
      </c>
      <c r="D8" s="9"/>
      <c r="E8" s="9"/>
      <c r="F8" s="9"/>
      <c r="G8" s="9"/>
      <c r="H8" s="34" t="s">
        <v>10</v>
      </c>
      <c r="K8" s="69"/>
      <c r="L8" s="69"/>
    </row>
    <row r="9" spans="2:15" ht="14.45">
      <c r="B9" s="36" t="s">
        <v>11</v>
      </c>
      <c r="C9" s="12">
        <f>C7*C8</f>
        <v>10</v>
      </c>
      <c r="D9" s="9"/>
      <c r="E9" s="9"/>
      <c r="F9" s="9"/>
      <c r="G9" s="9"/>
      <c r="H9" s="34" t="s">
        <v>12</v>
      </c>
      <c r="K9" s="63"/>
      <c r="L9" s="63"/>
    </row>
    <row r="10" spans="2:15">
      <c r="B10" s="33"/>
      <c r="C10" s="9"/>
      <c r="D10" s="9"/>
      <c r="E10" s="9"/>
      <c r="F10" s="9"/>
      <c r="G10" s="9"/>
      <c r="H10" s="34"/>
    </row>
    <row r="11" spans="2:15">
      <c r="B11" s="35" t="s">
        <v>13</v>
      </c>
      <c r="C11" s="9"/>
      <c r="D11" s="9"/>
      <c r="E11" s="9"/>
      <c r="F11" s="9"/>
      <c r="G11" s="9"/>
      <c r="H11" s="34"/>
    </row>
    <row r="12" spans="2:15">
      <c r="B12" s="36" t="s">
        <v>14</v>
      </c>
      <c r="C12" s="24">
        <v>300000</v>
      </c>
      <c r="D12" s="10">
        <f>C12</f>
        <v>300000</v>
      </c>
      <c r="E12" s="10">
        <f>D12*12</f>
        <v>3600000</v>
      </c>
      <c r="F12" s="9"/>
      <c r="G12" s="9"/>
      <c r="H12" s="34" t="s">
        <v>15</v>
      </c>
    </row>
    <row r="13" spans="2:15">
      <c r="B13" s="36" t="s">
        <v>16</v>
      </c>
      <c r="C13" s="25">
        <v>0.6</v>
      </c>
      <c r="D13" s="10">
        <f>-D12*C13</f>
        <v>-180000</v>
      </c>
      <c r="E13" s="10">
        <f>D13*12</f>
        <v>-2160000</v>
      </c>
      <c r="F13" s="9"/>
      <c r="G13" s="9"/>
      <c r="H13" s="34" t="s">
        <v>17</v>
      </c>
    </row>
    <row r="14" spans="2:15">
      <c r="B14" s="36" t="s">
        <v>18</v>
      </c>
      <c r="C14" s="9"/>
      <c r="D14" s="11">
        <f>D12+D13</f>
        <v>120000</v>
      </c>
      <c r="E14" s="11">
        <f>E12+E13</f>
        <v>1440000</v>
      </c>
      <c r="F14" s="9"/>
      <c r="G14" s="9"/>
      <c r="H14" s="34"/>
    </row>
    <row r="15" spans="2:15">
      <c r="B15" s="36"/>
      <c r="C15" s="9"/>
      <c r="D15" s="10"/>
      <c r="E15" s="10"/>
      <c r="F15" s="9"/>
      <c r="G15" s="9"/>
      <c r="H15" s="34"/>
      <c r="M15" s="7" t="s">
        <v>19</v>
      </c>
      <c r="N15" s="7" t="s">
        <v>20</v>
      </c>
      <c r="O15" s="7" t="s">
        <v>21</v>
      </c>
    </row>
    <row r="16" spans="2:15">
      <c r="B16" s="35" t="s">
        <v>22</v>
      </c>
      <c r="C16" s="9"/>
      <c r="D16" s="9"/>
      <c r="E16" s="9"/>
      <c r="F16" s="9"/>
      <c r="G16" s="9"/>
      <c r="H16" s="34"/>
      <c r="L16" s="7" t="s">
        <v>23</v>
      </c>
      <c r="M16" s="8">
        <v>0</v>
      </c>
      <c r="N16" s="8">
        <v>999</v>
      </c>
      <c r="O16" s="8">
        <v>2499</v>
      </c>
    </row>
    <row r="17" spans="2:15">
      <c r="B17" s="36" t="s">
        <v>24</v>
      </c>
      <c r="C17" s="9"/>
      <c r="D17" s="10">
        <f>D12*C7</f>
        <v>1500000</v>
      </c>
      <c r="E17" s="10">
        <f>E12*$C$7</f>
        <v>18000000</v>
      </c>
      <c r="F17" s="37"/>
      <c r="G17" s="9"/>
      <c r="H17" s="34" t="s">
        <v>25</v>
      </c>
      <c r="L17" s="7" t="s">
        <v>26</v>
      </c>
      <c r="M17" s="8">
        <v>29</v>
      </c>
      <c r="N17" s="8">
        <v>39</v>
      </c>
      <c r="O17" s="8">
        <v>59</v>
      </c>
    </row>
    <row r="18" spans="2:15">
      <c r="B18" s="36" t="s">
        <v>27</v>
      </c>
      <c r="C18" s="9"/>
      <c r="D18" s="10">
        <f>D13*$C$7</f>
        <v>-900000</v>
      </c>
      <c r="E18" s="10">
        <f>E13*$C$7</f>
        <v>-10800000</v>
      </c>
      <c r="F18" s="9"/>
      <c r="G18" s="9"/>
      <c r="H18" s="34"/>
      <c r="L18" s="7" t="s">
        <v>28</v>
      </c>
      <c r="M18" s="8">
        <v>0</v>
      </c>
      <c r="N18" s="8">
        <v>0.25</v>
      </c>
      <c r="O18" s="8">
        <v>0.25</v>
      </c>
    </row>
    <row r="19" spans="2:15">
      <c r="B19" s="36" t="s">
        <v>29</v>
      </c>
      <c r="C19" s="9"/>
      <c r="D19" s="11">
        <f>D17-D18</f>
        <v>2400000</v>
      </c>
      <c r="E19" s="11">
        <f>E17-E18</f>
        <v>28800000</v>
      </c>
      <c r="F19" s="9"/>
      <c r="G19" s="9"/>
      <c r="H19" s="34" t="s">
        <v>30</v>
      </c>
      <c r="L19" s="7" t="s">
        <v>31</v>
      </c>
      <c r="M19" s="21">
        <v>0</v>
      </c>
      <c r="N19" s="21">
        <v>0.5</v>
      </c>
      <c r="O19" s="21">
        <v>1</v>
      </c>
    </row>
    <row r="20" spans="2:15">
      <c r="B20" s="55"/>
      <c r="C20" s="56"/>
      <c r="D20" s="56"/>
      <c r="E20" s="56"/>
      <c r="F20" s="56"/>
      <c r="G20" s="56"/>
      <c r="H20" s="51"/>
      <c r="L20" s="7" t="s">
        <v>32</v>
      </c>
      <c r="M20" s="21">
        <v>0.05</v>
      </c>
      <c r="N20" s="21">
        <v>0.1</v>
      </c>
      <c r="O20" s="21">
        <v>0.15</v>
      </c>
    </row>
    <row r="21" spans="2:15" ht="8.25" customHeight="1"/>
    <row r="22" spans="2:15" ht="20.45">
      <c r="B22" s="28" t="s">
        <v>33</v>
      </c>
      <c r="C22" s="29" t="s">
        <v>2</v>
      </c>
      <c r="D22" s="30" t="s">
        <v>34</v>
      </c>
      <c r="E22" s="29" t="s">
        <v>35</v>
      </c>
      <c r="F22" s="30" t="s">
        <v>36</v>
      </c>
      <c r="G22" s="30" t="s">
        <v>37</v>
      </c>
      <c r="H22" s="32" t="s">
        <v>5</v>
      </c>
    </row>
    <row r="23" spans="2:15">
      <c r="B23" s="33"/>
      <c r="C23" s="9"/>
      <c r="D23" s="9"/>
      <c r="E23" s="9"/>
      <c r="F23" s="9"/>
      <c r="G23" s="9"/>
      <c r="H23" s="34"/>
      <c r="M23" s="7" t="s">
        <v>19</v>
      </c>
      <c r="N23" s="7" t="s">
        <v>20</v>
      </c>
      <c r="O23" s="7" t="s">
        <v>21</v>
      </c>
    </row>
    <row r="24" spans="2:15">
      <c r="B24" s="33"/>
      <c r="C24" s="9"/>
      <c r="D24" s="9"/>
      <c r="E24" s="9"/>
      <c r="F24" s="9"/>
      <c r="G24" s="9"/>
      <c r="H24" s="34"/>
      <c r="L24" s="1" t="s">
        <v>38</v>
      </c>
    </row>
    <row r="25" spans="2:15">
      <c r="B25" s="35" t="s">
        <v>39</v>
      </c>
      <c r="C25" s="9"/>
      <c r="D25" s="9"/>
      <c r="E25" s="9"/>
      <c r="F25" s="9"/>
      <c r="G25" s="9"/>
      <c r="H25" s="34"/>
      <c r="L25" s="7" t="s">
        <v>34</v>
      </c>
    </row>
    <row r="26" spans="2:15">
      <c r="B26" s="36" t="s">
        <v>38</v>
      </c>
      <c r="C26" s="13"/>
      <c r="D26" s="26">
        <v>0.15</v>
      </c>
      <c r="E26" s="26">
        <v>0.3</v>
      </c>
      <c r="F26" s="26">
        <v>0.6</v>
      </c>
      <c r="G26" s="9"/>
      <c r="H26" s="34" t="s">
        <v>40</v>
      </c>
      <c r="L26" s="7" t="s">
        <v>35</v>
      </c>
    </row>
    <row r="27" spans="2:15">
      <c r="B27" s="33"/>
      <c r="C27" s="9"/>
      <c r="D27" s="9"/>
      <c r="E27" s="9"/>
      <c r="F27" s="9"/>
      <c r="G27" s="9"/>
      <c r="H27" s="38"/>
      <c r="L27" s="7" t="s">
        <v>36</v>
      </c>
    </row>
    <row r="28" spans="2:15">
      <c r="B28" s="35" t="s">
        <v>41</v>
      </c>
      <c r="C28" s="9"/>
      <c r="D28" s="9"/>
      <c r="E28" s="9"/>
      <c r="F28" s="9"/>
      <c r="G28" s="9"/>
      <c r="H28" s="38"/>
      <c r="L28" s="1" t="s">
        <v>42</v>
      </c>
    </row>
    <row r="29" spans="2:15">
      <c r="B29" s="36" t="s">
        <v>43</v>
      </c>
      <c r="C29" s="26">
        <v>0.2</v>
      </c>
      <c r="D29" s="13">
        <f>D26*$C$29</f>
        <v>0.03</v>
      </c>
      <c r="E29" s="13">
        <f>E26*$C$29</f>
        <v>0.06</v>
      </c>
      <c r="F29" s="13">
        <f>F26*$C$29</f>
        <v>0.12</v>
      </c>
      <c r="G29" s="9"/>
      <c r="H29" s="34" t="s">
        <v>44</v>
      </c>
      <c r="L29" s="1" t="s">
        <v>45</v>
      </c>
    </row>
    <row r="30" spans="2:15">
      <c r="B30" s="36" t="s">
        <v>46</v>
      </c>
      <c r="C30" s="26">
        <v>0.5</v>
      </c>
      <c r="D30" s="13">
        <f>D26*$C$30</f>
        <v>7.4999999999999997E-2</v>
      </c>
      <c r="E30" s="13">
        <f>E26*$C$30</f>
        <v>0.15</v>
      </c>
      <c r="F30" s="13">
        <f>F26*$C$30</f>
        <v>0.3</v>
      </c>
      <c r="G30" s="9"/>
      <c r="H30" s="34" t="s">
        <v>47</v>
      </c>
      <c r="L30" s="1" t="s">
        <v>48</v>
      </c>
    </row>
    <row r="31" spans="2:15">
      <c r="B31" s="36" t="s">
        <v>49</v>
      </c>
      <c r="C31" s="9"/>
      <c r="D31" s="14">
        <f>SUM(D29:D30)</f>
        <v>0.105</v>
      </c>
      <c r="E31" s="14">
        <f>SUM(E29:E30)</f>
        <v>0.21</v>
      </c>
      <c r="F31" s="14">
        <f>SUM(F29:F30)</f>
        <v>0.42</v>
      </c>
      <c r="G31" s="9"/>
      <c r="H31" s="34"/>
      <c r="L31" s="1" t="s">
        <v>50</v>
      </c>
    </row>
    <row r="32" spans="2:15">
      <c r="B32" s="33"/>
      <c r="C32" s="9"/>
      <c r="D32" s="13"/>
      <c r="E32" s="13"/>
      <c r="F32" s="13"/>
      <c r="G32" s="9"/>
      <c r="H32" s="34"/>
      <c r="L32" s="1" t="s">
        <v>51</v>
      </c>
    </row>
    <row r="33" spans="2:14">
      <c r="B33" s="35"/>
      <c r="C33" s="9"/>
      <c r="D33" s="15"/>
      <c r="E33" s="15"/>
      <c r="F33" s="15"/>
      <c r="G33" s="9"/>
      <c r="H33" s="34"/>
    </row>
    <row r="34" spans="2:14">
      <c r="B34" s="35" t="s">
        <v>52</v>
      </c>
      <c r="C34" s="9"/>
      <c r="D34" s="39">
        <f>($E$17*D31)/2</f>
        <v>945000</v>
      </c>
      <c r="E34" s="39">
        <f>$E$17*(D31)+$E$17*(E31-D31)/2</f>
        <v>2835000</v>
      </c>
      <c r="F34" s="39">
        <f>$E$17*(E31)+$E$17*(F31-E31)/2</f>
        <v>5670000</v>
      </c>
      <c r="G34" s="39">
        <f>SUM(D34:F34)</f>
        <v>9450000</v>
      </c>
      <c r="H34" s="34" t="s">
        <v>53</v>
      </c>
      <c r="N34" s="19"/>
    </row>
    <row r="35" spans="2:14">
      <c r="B35" s="33"/>
      <c r="C35" s="9"/>
      <c r="D35" s="9"/>
      <c r="E35" s="9"/>
      <c r="F35" s="9"/>
      <c r="G35" s="9"/>
      <c r="H35" s="34"/>
    </row>
    <row r="36" spans="2:14">
      <c r="B36" s="35" t="s">
        <v>54</v>
      </c>
      <c r="C36" s="9"/>
      <c r="D36" s="9"/>
      <c r="E36" s="9"/>
      <c r="F36" s="9"/>
      <c r="G36" s="9"/>
      <c r="H36" s="34"/>
      <c r="K36" s="18"/>
      <c r="L36" s="18"/>
      <c r="M36" s="18"/>
      <c r="N36" s="20"/>
    </row>
    <row r="37" spans="2:14">
      <c r="B37" s="36" t="s">
        <v>55</v>
      </c>
      <c r="C37" s="26">
        <v>0.1</v>
      </c>
      <c r="D37" s="9"/>
      <c r="E37" s="9"/>
      <c r="F37" s="9"/>
      <c r="G37" s="9"/>
      <c r="H37" s="34" t="s">
        <v>56</v>
      </c>
      <c r="K37" s="18"/>
      <c r="M37" s="18"/>
      <c r="N37" s="20"/>
    </row>
    <row r="38" spans="2:14">
      <c r="B38" s="36" t="s">
        <v>57</v>
      </c>
      <c r="C38" s="26">
        <v>0.25</v>
      </c>
      <c r="D38" s="9"/>
      <c r="E38" s="9"/>
      <c r="F38" s="9"/>
      <c r="G38" s="9"/>
      <c r="H38" s="34" t="s">
        <v>58</v>
      </c>
    </row>
    <row r="39" spans="2:14">
      <c r="B39" s="36" t="s">
        <v>59</v>
      </c>
      <c r="C39" s="13">
        <f>C37*(100%-C38)</f>
        <v>7.5000000000000011E-2</v>
      </c>
      <c r="D39" s="10">
        <f>-D34*$C$39</f>
        <v>-70875.000000000015</v>
      </c>
      <c r="E39" s="10">
        <f>-E34*$C$39</f>
        <v>-212625.00000000003</v>
      </c>
      <c r="F39" s="10">
        <f>-F34*$C$39</f>
        <v>-425250.00000000006</v>
      </c>
      <c r="G39" s="40">
        <f>SUM(D39:F39)</f>
        <v>-708750.00000000012</v>
      </c>
      <c r="H39" s="34" t="s">
        <v>60</v>
      </c>
    </row>
    <row r="40" spans="2:14">
      <c r="B40" s="36"/>
      <c r="C40" s="13"/>
      <c r="D40" s="11">
        <f>SUM(D39:D39)</f>
        <v>-70875.000000000015</v>
      </c>
      <c r="E40" s="11">
        <f>SUM(E39:E39)</f>
        <v>-212625.00000000003</v>
      </c>
      <c r="F40" s="11">
        <f>SUM(F39:F39)</f>
        <v>-425250.00000000006</v>
      </c>
      <c r="G40" s="11">
        <f>SUM(G39:G39)</f>
        <v>-708750.00000000012</v>
      </c>
      <c r="H40" s="34"/>
    </row>
    <row r="41" spans="2:14">
      <c r="B41" s="36"/>
      <c r="C41" s="13"/>
      <c r="D41" s="10"/>
      <c r="E41" s="10"/>
      <c r="F41" s="10"/>
      <c r="G41" s="40"/>
      <c r="H41" s="34"/>
    </row>
    <row r="42" spans="2:14">
      <c r="B42" s="41" t="s">
        <v>61</v>
      </c>
      <c r="C42" s="13"/>
      <c r="D42" s="60">
        <f>D34+D39</f>
        <v>874125</v>
      </c>
      <c r="E42" s="60">
        <f>E34+E39</f>
        <v>2622375</v>
      </c>
      <c r="F42" s="60">
        <f>F34+F39</f>
        <v>5244750</v>
      </c>
      <c r="G42" s="60">
        <f>G34+G39</f>
        <v>8741250</v>
      </c>
      <c r="H42" s="34" t="s">
        <v>62</v>
      </c>
    </row>
    <row r="43" spans="2:14">
      <c r="B43" s="36" t="s">
        <v>16</v>
      </c>
      <c r="C43" s="9"/>
      <c r="D43" s="39">
        <f>-D34*$C$13</f>
        <v>-567000</v>
      </c>
      <c r="E43" s="39">
        <f>-E34*$C$13</f>
        <v>-1701000</v>
      </c>
      <c r="F43" s="39">
        <f>-F34*$C$13</f>
        <v>-3402000</v>
      </c>
      <c r="G43" s="39">
        <f>SUM(D43:F43)</f>
        <v>-5670000</v>
      </c>
      <c r="H43" s="34"/>
    </row>
    <row r="44" spans="2:14">
      <c r="B44" s="41" t="s">
        <v>63</v>
      </c>
      <c r="C44" s="13"/>
      <c r="D44" s="61">
        <f>D42+D43</f>
        <v>307125</v>
      </c>
      <c r="E44" s="61">
        <f>E42+E43</f>
        <v>921375</v>
      </c>
      <c r="F44" s="61">
        <f>F42+F43</f>
        <v>1842750</v>
      </c>
      <c r="G44" s="61">
        <f>G42+G43</f>
        <v>3071250</v>
      </c>
      <c r="H44" s="34" t="s">
        <v>64</v>
      </c>
    </row>
    <row r="45" spans="2:14">
      <c r="B45" s="52"/>
      <c r="C45" s="50"/>
      <c r="D45" s="53"/>
      <c r="E45" s="53"/>
      <c r="F45" s="53"/>
      <c r="G45" s="54"/>
      <c r="H45" s="51"/>
    </row>
    <row r="46" spans="2:14" ht="6" customHeight="1"/>
    <row r="47" spans="2:14" ht="15.6">
      <c r="B47" s="28" t="s">
        <v>65</v>
      </c>
      <c r="C47" s="29"/>
      <c r="D47" s="30" t="s">
        <v>34</v>
      </c>
      <c r="E47" s="29" t="s">
        <v>35</v>
      </c>
      <c r="F47" s="30" t="s">
        <v>36</v>
      </c>
      <c r="G47" s="30" t="s">
        <v>37</v>
      </c>
      <c r="H47" s="32" t="s">
        <v>5</v>
      </c>
    </row>
    <row r="48" spans="2:14">
      <c r="B48" s="42"/>
      <c r="C48" s="57"/>
      <c r="D48" s="57"/>
      <c r="E48" s="57"/>
      <c r="F48" s="57"/>
      <c r="G48" s="57"/>
      <c r="H48" s="38"/>
    </row>
    <row r="49" spans="2:9">
      <c r="B49" s="43" t="s">
        <v>66</v>
      </c>
      <c r="C49" s="27" t="s">
        <v>21</v>
      </c>
      <c r="D49" s="9"/>
      <c r="E49" s="9"/>
      <c r="F49" s="9"/>
      <c r="G49" s="9"/>
      <c r="H49" s="34" t="s">
        <v>67</v>
      </c>
    </row>
    <row r="50" spans="2:9">
      <c r="B50" s="44"/>
      <c r="C50" s="57"/>
      <c r="D50" s="57"/>
      <c r="E50" s="57"/>
      <c r="F50" s="57"/>
      <c r="G50" s="57"/>
      <c r="H50" s="45" t="s">
        <v>68</v>
      </c>
    </row>
    <row r="51" spans="2:9">
      <c r="B51" s="35" t="s">
        <v>69</v>
      </c>
      <c r="C51" s="57"/>
      <c r="D51" s="57"/>
      <c r="E51" s="57"/>
      <c r="F51" s="57"/>
      <c r="G51" s="57"/>
      <c r="H51" s="34"/>
    </row>
    <row r="52" spans="2:9">
      <c r="B52" s="46" t="s">
        <v>70</v>
      </c>
      <c r="C52" s="57"/>
      <c r="D52" s="64">
        <f>IF($C$49="Core", M16+(C9*M17),IF($C$49="Pro",N16+(C9*N17),IF($C$49="Marketer",O16+(C9*O17),0)))</f>
        <v>3089</v>
      </c>
      <c r="E52" s="64"/>
      <c r="F52" s="64"/>
      <c r="G52" s="40">
        <f>SUM(D52:F52)</f>
        <v>3089</v>
      </c>
      <c r="H52" s="34" t="s">
        <v>71</v>
      </c>
      <c r="I52" s="22"/>
    </row>
    <row r="53" spans="2:9">
      <c r="B53" s="46" t="s">
        <v>31</v>
      </c>
      <c r="C53" s="57"/>
      <c r="D53" s="64">
        <f>IF($C$49="Core", M19*D52,IF($C$49="Pro",N19*D52,IF($C$49="Marketer",O19*D52,0)))</f>
        <v>3089</v>
      </c>
      <c r="E53" s="64"/>
      <c r="F53" s="64"/>
      <c r="G53" s="40">
        <f t="shared" ref="G53:G55" si="0">SUM(D53:F53)</f>
        <v>3089</v>
      </c>
      <c r="H53" s="34" t="s">
        <v>72</v>
      </c>
    </row>
    <row r="54" spans="2:9">
      <c r="B54" s="46" t="s">
        <v>73</v>
      </c>
      <c r="C54" s="57"/>
      <c r="D54" s="64">
        <f>IF($C$49="Core", $M$20*D55,IF($C$49="Pro",$N$20*D55,IF($C$49="Marketer",$O$20*D55,0)))</f>
        <v>1062</v>
      </c>
      <c r="E54" s="64">
        <f>IF($C$49="Core", $M$20*E55,IF($C$49="Pro",$N$20*E55,IF($C$49="Marketer",$O$20*E55,0)))</f>
        <v>1062</v>
      </c>
      <c r="F54" s="64">
        <f>IF($C$49="Core", $M$20*F55,IF($C$49="Pro",$N$20*F55,IF($C$49="Marketer",$O$20*F55,0)))</f>
        <v>1062</v>
      </c>
      <c r="G54" s="40">
        <f t="shared" si="0"/>
        <v>3186</v>
      </c>
      <c r="H54" s="34" t="s">
        <v>74</v>
      </c>
    </row>
    <row r="55" spans="2:9">
      <c r="B55" s="46" t="s">
        <v>75</v>
      </c>
      <c r="C55" s="57"/>
      <c r="D55" s="65">
        <f>IF($C$49="Core", $M$17*$C$9*12,IF($C$49="Pro",$N$17*$C$9*12,IF($C$49="Marketer",$O$17*$C$9*12,0)))</f>
        <v>7080</v>
      </c>
      <c r="E55" s="65">
        <f>IF($C$49="Core", $M$17*$C$9*12,IF($C$49="Pro",$N$17*$C$9*12,IF($C$49="Marketer",$O$17*$C$9*12,0)))</f>
        <v>7080</v>
      </c>
      <c r="F55" s="65">
        <f>IF($C$49="Core", $M$17*$C$9*12,IF($C$49="Pro",$N$17*$C$9*12,IF($C$49="Marketer",$O$17*$C$9*12,0)))</f>
        <v>7080</v>
      </c>
      <c r="G55" s="40">
        <f t="shared" si="0"/>
        <v>21240</v>
      </c>
      <c r="H55" s="34" t="s">
        <v>76</v>
      </c>
    </row>
    <row r="56" spans="2:9">
      <c r="B56" s="46"/>
      <c r="C56" s="57"/>
      <c r="D56" s="64"/>
      <c r="E56" s="64"/>
      <c r="F56" s="64"/>
      <c r="G56" s="40"/>
      <c r="H56" s="34"/>
    </row>
    <row r="57" spans="2:9">
      <c r="B57" s="41" t="s">
        <v>77</v>
      </c>
      <c r="C57" s="57"/>
      <c r="D57" s="62">
        <f>SUM(D52:D55)</f>
        <v>14320</v>
      </c>
      <c r="E57" s="62">
        <f>SUM(E52:E55)</f>
        <v>8142</v>
      </c>
      <c r="F57" s="62">
        <f>SUM(F52:F55)</f>
        <v>8142</v>
      </c>
      <c r="G57" s="62">
        <f>SUM(G52:G55)</f>
        <v>30604</v>
      </c>
      <c r="H57" s="34" t="s">
        <v>78</v>
      </c>
    </row>
    <row r="58" spans="2:9">
      <c r="B58" s="58"/>
      <c r="C58" s="49"/>
      <c r="D58" s="49"/>
      <c r="E58" s="49"/>
      <c r="F58" s="49"/>
      <c r="G58" s="49"/>
      <c r="H58" s="59"/>
    </row>
    <row r="59" spans="2:9" ht="5.25" customHeight="1"/>
    <row r="60" spans="2:9" ht="20.45">
      <c r="B60" s="28" t="s">
        <v>79</v>
      </c>
      <c r="C60" s="29"/>
      <c r="D60" s="30" t="s">
        <v>34</v>
      </c>
      <c r="E60" s="29" t="s">
        <v>35</v>
      </c>
      <c r="F60" s="30" t="s">
        <v>36</v>
      </c>
      <c r="G60" s="30" t="s">
        <v>80</v>
      </c>
      <c r="H60" s="32" t="s">
        <v>5</v>
      </c>
    </row>
    <row r="61" spans="2:9">
      <c r="B61" s="47"/>
      <c r="C61" s="57"/>
      <c r="D61" s="57"/>
      <c r="E61" s="57"/>
      <c r="F61" s="57"/>
      <c r="G61" s="57"/>
      <c r="H61" s="38"/>
    </row>
    <row r="62" spans="2:9">
      <c r="B62" s="35" t="s">
        <v>81</v>
      </c>
      <c r="C62" s="57"/>
      <c r="D62" s="57"/>
      <c r="E62" s="57"/>
      <c r="F62" s="57"/>
      <c r="G62" s="57"/>
      <c r="H62" s="38"/>
    </row>
    <row r="63" spans="2:9">
      <c r="B63" s="36" t="s">
        <v>82</v>
      </c>
      <c r="C63" s="57"/>
      <c r="D63" s="39">
        <f>D44</f>
        <v>307125</v>
      </c>
      <c r="E63" s="39">
        <f>E44</f>
        <v>921375</v>
      </c>
      <c r="F63" s="39">
        <f>F44</f>
        <v>1842750</v>
      </c>
      <c r="G63" s="39">
        <f>SUM(D63:F63)</f>
        <v>3071250</v>
      </c>
      <c r="H63" s="34" t="s">
        <v>83</v>
      </c>
    </row>
    <row r="64" spans="2:9">
      <c r="B64" s="36" t="s">
        <v>84</v>
      </c>
      <c r="C64" s="57"/>
      <c r="D64" s="39">
        <f>-D57</f>
        <v>-14320</v>
      </c>
      <c r="E64" s="39">
        <f>-E57</f>
        <v>-8142</v>
      </c>
      <c r="F64" s="39">
        <f>-F57</f>
        <v>-8142</v>
      </c>
      <c r="G64" s="39">
        <f>SUM(D64:F64)</f>
        <v>-30604</v>
      </c>
      <c r="H64" s="34" t="s">
        <v>85</v>
      </c>
    </row>
    <row r="65" spans="2:8">
      <c r="B65" s="47"/>
      <c r="C65" s="57"/>
      <c r="D65" s="57"/>
      <c r="E65" s="57"/>
      <c r="F65" s="57"/>
      <c r="G65" s="57"/>
      <c r="H65" s="38"/>
    </row>
    <row r="66" spans="2:8">
      <c r="B66" s="41" t="s">
        <v>86</v>
      </c>
      <c r="C66" s="57"/>
      <c r="D66" s="62">
        <f>SUM(D63:D65)</f>
        <v>292805</v>
      </c>
      <c r="E66" s="62">
        <f>SUM(E63:E65)</f>
        <v>913233</v>
      </c>
      <c r="F66" s="62">
        <f>SUM(F63:F65)</f>
        <v>1834608</v>
      </c>
      <c r="G66" s="62">
        <f>SUM(D66:F66)</f>
        <v>3040646</v>
      </c>
      <c r="H66" s="34" t="s">
        <v>87</v>
      </c>
    </row>
    <row r="67" spans="2:8">
      <c r="B67" s="41"/>
      <c r="C67" s="57"/>
      <c r="D67" s="57"/>
      <c r="E67" s="57"/>
      <c r="F67" s="57"/>
      <c r="G67" s="57"/>
      <c r="H67" s="38"/>
    </row>
    <row r="68" spans="2:8">
      <c r="B68" s="41" t="s">
        <v>88</v>
      </c>
      <c r="C68" s="57"/>
      <c r="D68" s="15">
        <f>-D63/D64-1</f>
        <v>20.447276536312849</v>
      </c>
      <c r="E68" s="15">
        <f>-E63/E64-1</f>
        <v>112.1632277081798</v>
      </c>
      <c r="F68" s="15">
        <f>-F63/F64-1</f>
        <v>225.32645541635961</v>
      </c>
      <c r="G68" s="15">
        <f>-G63/G64-1</f>
        <v>99.354528819762123</v>
      </c>
      <c r="H68" s="34" t="s">
        <v>89</v>
      </c>
    </row>
    <row r="69" spans="2:8">
      <c r="B69" s="41" t="s">
        <v>90</v>
      </c>
      <c r="C69" s="12">
        <f>ROUNDUP(-D64/D63*12,0)+3</f>
        <v>4</v>
      </c>
      <c r="D69" s="9"/>
      <c r="E69" s="57"/>
      <c r="F69" s="57"/>
      <c r="G69" s="57"/>
      <c r="H69" s="34" t="s">
        <v>91</v>
      </c>
    </row>
    <row r="70" spans="2:8">
      <c r="B70" s="48" t="s">
        <v>92</v>
      </c>
      <c r="C70" s="49"/>
      <c r="D70" s="50">
        <f>-D64/D42</f>
        <v>1.6382096382096381E-2</v>
      </c>
      <c r="E70" s="50">
        <f>-E64/E42</f>
        <v>3.1048191048191048E-3</v>
      </c>
      <c r="F70" s="50">
        <f>-F64/F42</f>
        <v>1.5524095524095524E-3</v>
      </c>
      <c r="G70" s="50">
        <f>-G64/G42</f>
        <v>3.501101101101101E-3</v>
      </c>
      <c r="H70" s="51" t="s">
        <v>93</v>
      </c>
    </row>
    <row r="72" spans="2:8">
      <c r="E72" s="8"/>
    </row>
    <row r="74" spans="2:8">
      <c r="E74" s="8"/>
    </row>
    <row r="75" spans="2:8">
      <c r="E75" s="8"/>
    </row>
    <row r="78" spans="2:8">
      <c r="E78" s="8"/>
    </row>
    <row r="80" spans="2:8">
      <c r="E80" s="8"/>
    </row>
    <row r="81" spans="5:5">
      <c r="E81" s="8"/>
    </row>
  </sheetData>
  <sheetProtection algorithmName="SHA-512" hashValue="4Ypmo3IK1as9dApd26mLH2EfDBIuGr0lfUI7JwYbABvqIY8zI3Mm1Q8XNufZhyKED2VIcPIo+QcKXREgO3YY7Q==" saltValue="EX63UCPFlmIieIjHTukEvw==" spinCount="100000" sheet="1" objects="1" scenarios="1" selectLockedCells="1"/>
  <mergeCells count="5">
    <mergeCell ref="F3:G3"/>
    <mergeCell ref="B2:H2"/>
    <mergeCell ref="L5:M5"/>
    <mergeCell ref="K7:L7"/>
    <mergeCell ref="K8:L8"/>
  </mergeCells>
  <dataValidations count="1">
    <dataValidation type="list" allowBlank="1" showInputMessage="1" showErrorMessage="1" sqref="C49" xr:uid="{AE822268-A1BB-4031-82C6-BA25D303FA1D}">
      <formula1>"Core,Pro,Marketer"</formula1>
    </dataValidation>
  </dataValidations>
  <hyperlinks>
    <hyperlink ref="H50" r:id="rId1" xr:uid="{17EEB3EE-1AF2-42C8-AF9E-D2F4BE70075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3"/>
  <sheetViews>
    <sheetView workbookViewId="0">
      <selection activeCell="A57" sqref="A57"/>
    </sheetView>
  </sheetViews>
  <sheetFormatPr defaultRowHeight="13.15"/>
  <cols>
    <col min="1" max="1" width="68" customWidth="1"/>
  </cols>
  <sheetData>
    <row r="1" spans="1:1">
      <c r="A1" s="5" t="e">
        <f>#REF!</f>
        <v>#REF!</v>
      </c>
    </row>
    <row r="2" spans="1:1">
      <c r="A2" s="2">
        <f>'ROI Tool'!$G$42</f>
        <v>8741250</v>
      </c>
    </row>
    <row r="3" spans="1:1">
      <c r="A3" s="3">
        <f>'ROI Tool'!$G$57</f>
        <v>30604</v>
      </c>
    </row>
    <row r="4" spans="1:1">
      <c r="A4" s="4">
        <f>'ROI Tool'!$G$66</f>
        <v>3040646</v>
      </c>
    </row>
    <row r="5" spans="1:1">
      <c r="A5" s="5" t="e">
        <f>#REF!</f>
        <v>#REF!</v>
      </c>
    </row>
    <row r="7" spans="1:1">
      <c r="A7" s="6">
        <f>AVERAGE('ROI Tool'!$D$42:$F$42)</f>
        <v>2913750</v>
      </c>
    </row>
    <row r="8" spans="1:1">
      <c r="A8" s="6">
        <f>(AVERAGE('ROI Tool'!$D$42:$F$42))/12</f>
        <v>242812.5</v>
      </c>
    </row>
    <row r="9" spans="1:1">
      <c r="A9" s="6" t="e">
        <f>#REF!</f>
        <v>#REF!</v>
      </c>
    </row>
    <row r="10" spans="1:1">
      <c r="A10" s="6" t="e">
        <f>#REF!</f>
        <v>#REF!</v>
      </c>
    </row>
    <row r="12" spans="1:1">
      <c r="A12" s="6" t="e">
        <f>#REF!</f>
        <v>#REF!</v>
      </c>
    </row>
    <row r="13" spans="1:1">
      <c r="A13" s="6" t="e">
        <f>#REF!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2C0F3A7E7F3F4EBC22D84FE961F689" ma:contentTypeVersion="16" ma:contentTypeDescription="Create a new document." ma:contentTypeScope="" ma:versionID="b42f29bb1046c7daea4dd95cc4f03742">
  <xsd:schema xmlns:xsd="http://www.w3.org/2001/XMLSchema" xmlns:xs="http://www.w3.org/2001/XMLSchema" xmlns:p="http://schemas.microsoft.com/office/2006/metadata/properties" xmlns:ns2="2d2f0c68-1e7f-4ed3-9a72-b76a790089a6" xmlns:ns3="851ad38f-a549-4635-8b6a-5aeb097d9b6b" targetNamespace="http://schemas.microsoft.com/office/2006/metadata/properties" ma:root="true" ma:fieldsID="90c96afdfb0a2b63ce83f8edde16f2a4" ns2:_="" ns3:_="">
    <xsd:import namespace="2d2f0c68-1e7f-4ed3-9a72-b76a790089a6"/>
    <xsd:import namespace="851ad38f-a549-4635-8b6a-5aeb097d9b6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2f0c68-1e7f-4ed3-9a72-b76a790089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ad38f-a549-4635-8b6a-5aeb097d9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20F0BE-F179-4B5C-B7F1-C7A4A839F769}"/>
</file>

<file path=customXml/itemProps2.xml><?xml version="1.0" encoding="utf-8"?>
<ds:datastoreItem xmlns:ds="http://schemas.openxmlformats.org/officeDocument/2006/customXml" ds:itemID="{BB773D6A-4DD3-4713-B899-BA3F3F3721AF}"/>
</file>

<file path=customXml/itemProps3.xml><?xml version="1.0" encoding="utf-8"?>
<ds:datastoreItem xmlns:ds="http://schemas.openxmlformats.org/officeDocument/2006/customXml" ds:itemID="{99970E54-BB51-48F8-9DC7-DF2D47A08F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*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Shannon P. Coy</dc:creator>
  <cp:keywords/>
  <dc:description/>
  <cp:lastModifiedBy/>
  <cp:revision/>
  <dcterms:created xsi:type="dcterms:W3CDTF">2006-04-13T16:39:49Z</dcterms:created>
  <dcterms:modified xsi:type="dcterms:W3CDTF">2021-08-26T21:11:41Z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0x010100792C0F3A7E7F3F4EBC22D84FE961F689</vt:lpwstr>
  </property>
</Properties>
</file>